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firstSheet="2" activeTab="2"/>
  </bookViews>
  <sheets>
    <sheet name="bobines poste 1998" sheetId="1" r:id="rId1"/>
    <sheet name="récapitulation" sheetId="2" r:id="rId2"/>
    <sheet name="231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PG</author>
  </authors>
  <commentList>
    <comment ref="D88" authorId="0">
      <text>
        <r>
          <rPr>
            <b/>
            <sz val="8"/>
            <rFont val="Tahoma"/>
            <family val="0"/>
          </rPr>
          <t>long=24 mm</t>
        </r>
      </text>
    </comment>
    <comment ref="C88" authorId="0">
      <text>
        <r>
          <rPr>
            <b/>
            <sz val="8"/>
            <rFont val="Tahoma"/>
            <family val="0"/>
          </rPr>
          <t>en spires jointives</t>
        </r>
      </text>
    </comment>
    <comment ref="B88" authorId="0">
      <text>
        <r>
          <rPr>
            <b/>
            <sz val="8"/>
            <rFont val="Tahoma"/>
            <family val="0"/>
          </rPr>
          <t>baton L=230 mm, D=9,7 mm</t>
        </r>
      </text>
    </comment>
    <comment ref="G86" authorId="0">
      <text>
        <r>
          <rPr>
            <b/>
            <sz val="8"/>
            <rFont val="Tahoma"/>
            <family val="0"/>
          </rPr>
          <t>bande à -3dB:
153.9 - 157.3 KHz</t>
        </r>
      </text>
    </comment>
    <comment ref="G85" authorId="0">
      <text>
        <r>
          <rPr>
            <b/>
            <sz val="8"/>
            <rFont val="Tahoma"/>
            <family val="0"/>
          </rPr>
          <t>bande à -3dB:
213.3 - 219.1 KHz</t>
        </r>
      </text>
    </comment>
    <comment ref="C83" authorId="0">
      <text>
        <r>
          <rPr>
            <b/>
            <sz val="8"/>
            <rFont val="Tahoma"/>
            <family val="0"/>
          </rPr>
          <t>accordé avec un CV de 490 pF + un trimmer de 100 pF, on a:
F min=148 KHz (2027m)
F max=321 KHz (935m)</t>
        </r>
      </text>
    </comment>
    <comment ref="D79" authorId="0">
      <text>
        <r>
          <rPr>
            <b/>
            <sz val="8"/>
            <rFont val="Tahoma"/>
            <family val="0"/>
          </rPr>
          <t>long=25 mm</t>
        </r>
      </text>
    </comment>
    <comment ref="C79" authorId="0">
      <text>
        <r>
          <rPr>
            <b/>
            <sz val="8"/>
            <rFont val="Tahoma"/>
            <family val="0"/>
          </rPr>
          <t>en spires jointives</t>
        </r>
      </text>
    </comment>
    <comment ref="B79" authorId="0">
      <text>
        <r>
          <rPr>
            <b/>
            <sz val="8"/>
            <rFont val="Tahoma"/>
            <family val="0"/>
          </rPr>
          <t>baton L=230 mm, D=9,7 mm</t>
        </r>
      </text>
    </comment>
    <comment ref="G77" authorId="0">
      <text>
        <r>
          <rPr>
            <b/>
            <sz val="8"/>
            <rFont val="Tahoma"/>
            <family val="0"/>
          </rPr>
          <t>bande à -3dB:
148.8 - 152.2 KHz</t>
        </r>
      </text>
    </comment>
    <comment ref="G76" authorId="0">
      <text>
        <r>
          <rPr>
            <b/>
            <sz val="8"/>
            <rFont val="Tahoma"/>
            <family val="0"/>
          </rPr>
          <t>bande à -3dB:
206.2 - 212.0 KHz</t>
        </r>
      </text>
    </comment>
    <comment ref="D70" authorId="0">
      <text>
        <r>
          <rPr>
            <b/>
            <sz val="8"/>
            <rFont val="Tahoma"/>
            <family val="0"/>
          </rPr>
          <t>long=28 mm</t>
        </r>
      </text>
    </comment>
    <comment ref="C70" authorId="0">
      <text>
        <r>
          <rPr>
            <b/>
            <sz val="8"/>
            <rFont val="Tahoma"/>
            <family val="0"/>
          </rPr>
          <t>en spires jointives</t>
        </r>
      </text>
    </comment>
    <comment ref="B70" authorId="0">
      <text>
        <r>
          <rPr>
            <b/>
            <sz val="8"/>
            <rFont val="Tahoma"/>
            <family val="0"/>
          </rPr>
          <t>baton L=230 mm, D=9,7 mm</t>
        </r>
      </text>
    </comment>
    <comment ref="G68" authorId="0">
      <text>
        <r>
          <rPr>
            <b/>
            <sz val="8"/>
            <rFont val="Tahoma"/>
            <family val="0"/>
          </rPr>
          <t>bande à -3dB:
134.7 - 138.1 KHz</t>
        </r>
      </text>
    </comment>
    <comment ref="G67" authorId="0">
      <text>
        <r>
          <rPr>
            <b/>
            <sz val="8"/>
            <rFont val="Tahoma"/>
            <family val="0"/>
          </rPr>
          <t>bande à -3dB:
186.6 - 192.6 KHz</t>
        </r>
      </text>
    </comment>
    <comment ref="C61" authorId="0">
      <text>
        <r>
          <rPr>
            <b/>
            <sz val="8"/>
            <rFont val="Tahoma"/>
            <family val="0"/>
          </rPr>
          <t>en fil rangé (bobineuse 1957)
L=14 (10 mm)
D=12</t>
        </r>
      </text>
    </comment>
    <comment ref="B61" authorId="0">
      <text>
        <r>
          <rPr>
            <b/>
            <sz val="8"/>
            <rFont val="Tahoma"/>
            <family val="0"/>
          </rPr>
          <t>sans noyau ajustable</t>
        </r>
      </text>
    </comment>
    <comment ref="G59" authorId="0">
      <text>
        <r>
          <rPr>
            <b/>
            <sz val="8"/>
            <rFont val="Tahoma"/>
            <family val="0"/>
          </rPr>
          <t>bande à -3dB:
158.7 - 162.1 KHz</t>
        </r>
      </text>
    </comment>
    <comment ref="G58" authorId="0">
      <text>
        <r>
          <rPr>
            <b/>
            <sz val="8"/>
            <rFont val="Tahoma"/>
            <family val="0"/>
          </rPr>
          <t>bande à -3dB:
217.9 - 224.5 KHz</t>
        </r>
      </text>
    </comment>
    <comment ref="C52" authorId="0">
      <text>
        <r>
          <rPr>
            <b/>
            <sz val="8"/>
            <rFont val="Tahoma"/>
            <family val="0"/>
          </rPr>
          <t>en fil rangé (bobineuse 1957)
L=14 (10 mm)
D=12</t>
        </r>
      </text>
    </comment>
    <comment ref="B52" authorId="0">
      <text>
        <r>
          <rPr>
            <b/>
            <sz val="8"/>
            <rFont val="Tahoma"/>
            <family val="0"/>
          </rPr>
          <t>sans noyau ajustable</t>
        </r>
      </text>
    </comment>
    <comment ref="G50" authorId="0">
      <text>
        <r>
          <rPr>
            <b/>
            <sz val="8"/>
            <rFont val="Tahoma"/>
            <family val="0"/>
          </rPr>
          <t>bande à -3dB:
148.1 - 151.5 KHz</t>
        </r>
      </text>
    </comment>
    <comment ref="G49" authorId="0">
      <text>
        <r>
          <rPr>
            <b/>
            <sz val="8"/>
            <rFont val="Tahoma"/>
            <family val="0"/>
          </rPr>
          <t>bande à -3dB:
203.5 - 209.9 KHz</t>
        </r>
      </text>
    </comment>
    <comment ref="C43" authorId="0">
      <text>
        <r>
          <rPr>
            <b/>
            <sz val="8"/>
            <rFont val="Tahoma"/>
            <family val="0"/>
          </rPr>
          <t>en fil rangé (bobineuse 1957)
L=14 (10 mm)
D=3</t>
        </r>
      </text>
    </comment>
    <comment ref="B43" authorId="0">
      <text>
        <r>
          <rPr>
            <b/>
            <sz val="8"/>
            <rFont val="Tahoma"/>
            <family val="0"/>
          </rPr>
          <t>sans noyau ajustable</t>
        </r>
      </text>
    </comment>
    <comment ref="G41" authorId="0">
      <text>
        <r>
          <rPr>
            <b/>
            <sz val="8"/>
            <rFont val="Tahoma"/>
            <family val="0"/>
          </rPr>
          <t>bande à -3dB:
162.4 - 165.8 KHz</t>
        </r>
      </text>
    </comment>
    <comment ref="G40" authorId="0">
      <text>
        <r>
          <rPr>
            <b/>
            <sz val="8"/>
            <rFont val="Tahoma"/>
            <family val="0"/>
          </rPr>
          <t>bande à -3dB:
221.6 - 228.2 KHz</t>
        </r>
      </text>
    </comment>
    <comment ref="C34" authorId="0">
      <text>
        <r>
          <rPr>
            <b/>
            <sz val="8"/>
            <rFont val="Tahoma"/>
            <family val="0"/>
          </rPr>
          <t>en fil rangé (bobineuse 1957)
L=14 (10 mm)
D=3</t>
        </r>
      </text>
    </comment>
    <comment ref="G32" authorId="0">
      <text>
        <r>
          <rPr>
            <b/>
            <sz val="8"/>
            <rFont val="Tahoma"/>
            <family val="0"/>
          </rPr>
          <t>bande à -3dB:
153.3 - 156.7 KHz</t>
        </r>
      </text>
    </comment>
    <comment ref="G31" authorId="0">
      <text>
        <r>
          <rPr>
            <b/>
            <sz val="8"/>
            <rFont val="Tahoma"/>
            <family val="0"/>
          </rPr>
          <t>bande à -3dB:
209.3 - 216.1 KHz</t>
        </r>
      </text>
    </comment>
    <comment ref="C25" authorId="0">
      <text>
        <r>
          <rPr>
            <b/>
            <sz val="8"/>
            <rFont val="Tahoma"/>
            <family val="0"/>
          </rPr>
          <t>en fil rangé (bobineuse 1957)
L=14 (10 mm)
D=3</t>
        </r>
      </text>
    </comment>
    <comment ref="G23" authorId="0">
      <text>
        <r>
          <rPr>
            <b/>
            <sz val="8"/>
            <rFont val="Tahoma"/>
            <family val="0"/>
          </rPr>
          <t>bande à -3dB:
142.2 - 145.6 KHz</t>
        </r>
      </text>
    </comment>
    <comment ref="G22" authorId="0">
      <text>
        <r>
          <rPr>
            <b/>
            <sz val="8"/>
            <rFont val="Tahoma"/>
            <family val="0"/>
          </rPr>
          <t>bande à -3dB:
194.2 - 200.6 KHz</t>
        </r>
      </text>
    </comment>
  </commentList>
</comments>
</file>

<file path=xl/sharedStrings.xml><?xml version="1.0" encoding="utf-8"?>
<sst xmlns="http://schemas.openxmlformats.org/spreadsheetml/2006/main" count="283" uniqueCount="33">
  <si>
    <t>bobine:</t>
  </si>
  <si>
    <t>résonance avec C=</t>
  </si>
  <si>
    <t>pF</t>
  </si>
  <si>
    <t>Fo=</t>
  </si>
  <si>
    <t>KHz</t>
  </si>
  <si>
    <t>caractéristiques</t>
  </si>
  <si>
    <t>L=</t>
  </si>
  <si>
    <t>uH</t>
  </si>
  <si>
    <t>de la bobine:</t>
  </si>
  <si>
    <t>Co=</t>
  </si>
  <si>
    <t>Fp=</t>
  </si>
  <si>
    <t>K=</t>
  </si>
  <si>
    <t>K²=</t>
  </si>
  <si>
    <t>15/100 coton</t>
  </si>
  <si>
    <t>résonance GO</t>
  </si>
  <si>
    <t>AL=8000</t>
  </si>
  <si>
    <t>100 tours</t>
  </si>
  <si>
    <t>noyau</t>
  </si>
  <si>
    <t>75 tours</t>
  </si>
  <si>
    <t>RM8</t>
  </si>
  <si>
    <t>tours</t>
  </si>
  <si>
    <t>AL=</t>
  </si>
  <si>
    <t>18/100 émaillé</t>
  </si>
  <si>
    <t>cadre GO</t>
  </si>
  <si>
    <t>1 bobine</t>
  </si>
  <si>
    <t>2 tête-bêche</t>
  </si>
  <si>
    <t>2 plaquées</t>
  </si>
  <si>
    <t>2 dist=14</t>
  </si>
  <si>
    <t>Inductance (uH)</t>
  </si>
  <si>
    <t>Co (pF)</t>
  </si>
  <si>
    <t>Q</t>
  </si>
  <si>
    <t>cadre PO</t>
  </si>
  <si>
    <t>20 tr. 480cm²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</si>
</sst>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9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" fontId="1" fillId="4" borderId="7" xfId="0" applyNumberFormat="1" applyFont="1" applyFill="1" applyBorder="1" applyAlignment="1">
      <alignment/>
    </xf>
    <xf numFmtId="0" fontId="0" fillId="4" borderId="8" xfId="0" applyFill="1" applyBorder="1" applyAlignment="1">
      <alignment horizontal="left"/>
    </xf>
    <xf numFmtId="0" fontId="0" fillId="4" borderId="10" xfId="0" applyFill="1" applyBorder="1" applyAlignment="1">
      <alignment horizontal="right"/>
    </xf>
    <xf numFmtId="1" fontId="0" fillId="4" borderId="7" xfId="0" applyNumberForma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4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2"/>
  <sheetViews>
    <sheetView workbookViewId="0" topLeftCell="A1">
      <selection activeCell="P4" sqref="P4"/>
    </sheetView>
  </sheetViews>
  <sheetFormatPr defaultColWidth="11.421875" defaultRowHeight="12.75"/>
  <cols>
    <col min="1" max="1" width="2.28125" style="0" customWidth="1"/>
    <col min="2" max="2" width="6.8515625" style="0" customWidth="1"/>
    <col min="3" max="3" width="16.8515625" style="0" customWidth="1"/>
    <col min="4" max="4" width="4.00390625" style="0" customWidth="1"/>
    <col min="5" max="5" width="4.421875" style="0" customWidth="1"/>
    <col min="6" max="6" width="5.421875" style="0" customWidth="1"/>
    <col min="7" max="7" width="6.421875" style="0" customWidth="1"/>
    <col min="8" max="8" width="4.7109375" style="0" customWidth="1"/>
    <col min="9" max="9" width="2.421875" style="0" customWidth="1"/>
    <col min="10" max="10" width="14.00390625" style="0" customWidth="1"/>
    <col min="11" max="11" width="4.140625" style="0" customWidth="1"/>
    <col min="12" max="12" width="6.140625" style="0" customWidth="1"/>
    <col min="13" max="13" width="4.421875" style="0" customWidth="1"/>
    <col min="14" max="14" width="1.28515625" style="0" customWidth="1"/>
  </cols>
  <sheetData>
    <row r="1" ht="13.5" thickBot="1"/>
    <row r="2" spans="2:14" ht="12.75">
      <c r="B2" s="5" t="s">
        <v>0</v>
      </c>
      <c r="C2" s="6" t="s">
        <v>14</v>
      </c>
      <c r="D2" s="7"/>
      <c r="E2" s="7"/>
      <c r="F2" s="7"/>
      <c r="G2" s="7"/>
      <c r="H2" s="7"/>
      <c r="I2" s="41"/>
      <c r="J2" s="8"/>
      <c r="K2" s="8"/>
      <c r="L2" s="9"/>
      <c r="M2" s="10"/>
      <c r="N2" s="11"/>
    </row>
    <row r="3" spans="2:14" ht="12.75">
      <c r="B3" s="12">
        <v>1994</v>
      </c>
      <c r="C3" s="13" t="s">
        <v>13</v>
      </c>
      <c r="D3" s="14"/>
      <c r="E3" s="14"/>
      <c r="F3" s="14"/>
      <c r="G3" s="14"/>
      <c r="H3" s="14"/>
      <c r="I3" s="39"/>
      <c r="J3" s="15"/>
      <c r="K3" s="15"/>
      <c r="L3" s="16"/>
      <c r="M3" s="17"/>
      <c r="N3" s="18"/>
    </row>
    <row r="4" spans="2:14" ht="12.75">
      <c r="B4" s="12"/>
      <c r="C4" s="19" t="s">
        <v>1</v>
      </c>
      <c r="D4" s="20">
        <v>274</v>
      </c>
      <c r="E4" s="21" t="s">
        <v>2</v>
      </c>
      <c r="F4" s="22" t="s">
        <v>3</v>
      </c>
      <c r="G4" s="20">
        <v>158.8</v>
      </c>
      <c r="H4" s="21" t="s">
        <v>4</v>
      </c>
      <c r="I4" s="39"/>
      <c r="J4" s="23" t="s">
        <v>5</v>
      </c>
      <c r="K4" s="24" t="s">
        <v>6</v>
      </c>
      <c r="L4" s="25">
        <f>1000000000000/(39.478*G4*G4*(D4+L5))</f>
        <v>3324.3379839795307</v>
      </c>
      <c r="M4" s="26" t="s">
        <v>7</v>
      </c>
      <c r="N4" s="18"/>
    </row>
    <row r="5" spans="2:14" ht="12.75">
      <c r="B5" s="12"/>
      <c r="C5" s="19" t="s">
        <v>1</v>
      </c>
      <c r="D5" s="20">
        <v>548</v>
      </c>
      <c r="E5" s="21" t="s">
        <v>2</v>
      </c>
      <c r="F5" s="22" t="s">
        <v>3</v>
      </c>
      <c r="G5" s="20">
        <v>115</v>
      </c>
      <c r="H5" s="21" t="s">
        <v>4</v>
      </c>
      <c r="I5" s="39"/>
      <c r="J5" s="27" t="s">
        <v>8</v>
      </c>
      <c r="K5" s="24" t="s">
        <v>9</v>
      </c>
      <c r="L5" s="25">
        <f>(D4*G8-D5)/(1-G8)</f>
        <v>28.161194886111385</v>
      </c>
      <c r="M5" s="26" t="s">
        <v>2</v>
      </c>
      <c r="N5" s="18"/>
    </row>
    <row r="6" spans="2:14" ht="12.75">
      <c r="B6" s="12"/>
      <c r="C6" s="13"/>
      <c r="D6" s="14"/>
      <c r="E6" s="14"/>
      <c r="F6" s="14"/>
      <c r="G6" s="14"/>
      <c r="H6" s="14"/>
      <c r="I6" s="39"/>
      <c r="J6" s="15"/>
      <c r="K6" s="24" t="s">
        <v>10</v>
      </c>
      <c r="L6" s="28">
        <f>1000/(6.28*SQRT(L4*L5*0.000001))</f>
        <v>520.4298896584139</v>
      </c>
      <c r="M6" s="26" t="s">
        <v>4</v>
      </c>
      <c r="N6" s="18"/>
    </row>
    <row r="7" spans="2:14" ht="12.75">
      <c r="B7" s="38" t="s">
        <v>17</v>
      </c>
      <c r="C7" s="13" t="s">
        <v>16</v>
      </c>
      <c r="D7" s="14"/>
      <c r="E7" s="14"/>
      <c r="F7" s="29" t="s">
        <v>11</v>
      </c>
      <c r="G7" s="30">
        <f>G4/G5</f>
        <v>1.3808695652173915</v>
      </c>
      <c r="H7" s="14"/>
      <c r="I7" s="39"/>
      <c r="J7" s="15"/>
      <c r="K7" s="15"/>
      <c r="L7" s="16"/>
      <c r="M7" s="17"/>
      <c r="N7" s="18"/>
    </row>
    <row r="8" spans="2:14" ht="12.75">
      <c r="B8" s="38" t="s">
        <v>19</v>
      </c>
      <c r="C8" s="14" t="s">
        <v>15</v>
      </c>
      <c r="D8" s="14"/>
      <c r="E8" s="14"/>
      <c r="F8" s="29" t="s">
        <v>12</v>
      </c>
      <c r="G8" s="30">
        <f>G7*G7</f>
        <v>1.9068007561436677</v>
      </c>
      <c r="H8" s="14"/>
      <c r="I8" s="39"/>
      <c r="J8" s="15"/>
      <c r="K8" s="15"/>
      <c r="L8" s="16"/>
      <c r="M8" s="17"/>
      <c r="N8" s="18"/>
    </row>
    <row r="9" spans="2:14" ht="5.25" customHeight="1" thickBot="1">
      <c r="B9" s="31"/>
      <c r="C9" s="32"/>
      <c r="D9" s="33"/>
      <c r="E9" s="33"/>
      <c r="F9" s="33"/>
      <c r="G9" s="33"/>
      <c r="H9" s="33"/>
      <c r="I9" s="42"/>
      <c r="J9" s="34"/>
      <c r="K9" s="34"/>
      <c r="L9" s="35"/>
      <c r="M9" s="36"/>
      <c r="N9" s="37"/>
    </row>
    <row r="10" spans="4:13" ht="13.5" thickBot="1">
      <c r="D10" s="1"/>
      <c r="E10" s="1"/>
      <c r="F10" s="1"/>
      <c r="G10" s="1"/>
      <c r="H10" s="1"/>
      <c r="I10" s="40"/>
      <c r="J10" s="2"/>
      <c r="K10" s="2"/>
      <c r="L10" s="3"/>
      <c r="M10" s="4"/>
    </row>
    <row r="11" spans="2:14" ht="12.75">
      <c r="B11" s="5" t="s">
        <v>0</v>
      </c>
      <c r="C11" s="6" t="s">
        <v>14</v>
      </c>
      <c r="D11" s="7"/>
      <c r="E11" s="7"/>
      <c r="F11" s="7"/>
      <c r="G11" s="7"/>
      <c r="H11" s="7"/>
      <c r="I11" s="41"/>
      <c r="J11" s="8"/>
      <c r="K11" s="8"/>
      <c r="L11" s="9"/>
      <c r="M11" s="10"/>
      <c r="N11" s="11"/>
    </row>
    <row r="12" spans="2:14" ht="12.75">
      <c r="B12" s="12">
        <v>1994</v>
      </c>
      <c r="C12" s="13" t="s">
        <v>13</v>
      </c>
      <c r="D12" s="14"/>
      <c r="E12" s="14"/>
      <c r="F12" s="14"/>
      <c r="G12" s="14"/>
      <c r="H12" s="14"/>
      <c r="I12" s="39"/>
      <c r="J12" s="15"/>
      <c r="K12" s="15"/>
      <c r="L12" s="16"/>
      <c r="M12" s="17"/>
      <c r="N12" s="18"/>
    </row>
    <row r="13" spans="2:14" ht="12.75">
      <c r="B13" s="12"/>
      <c r="C13" s="19" t="s">
        <v>1</v>
      </c>
      <c r="D13" s="20">
        <v>274</v>
      </c>
      <c r="E13" s="21" t="s">
        <v>2</v>
      </c>
      <c r="F13" s="22" t="s">
        <v>3</v>
      </c>
      <c r="G13" s="20">
        <v>208.8</v>
      </c>
      <c r="H13" s="21" t="s">
        <v>4</v>
      </c>
      <c r="I13" s="39"/>
      <c r="J13" s="23" t="s">
        <v>5</v>
      </c>
      <c r="K13" s="24" t="s">
        <v>6</v>
      </c>
      <c r="L13" s="25">
        <f>1000000000000/(39.478*G13*G13*(D13+L14))</f>
        <v>1917.9903414152443</v>
      </c>
      <c r="M13" s="26" t="s">
        <v>7</v>
      </c>
      <c r="N13" s="18"/>
    </row>
    <row r="14" spans="2:14" ht="12.75">
      <c r="B14" s="12"/>
      <c r="C14" s="19" t="s">
        <v>1</v>
      </c>
      <c r="D14" s="20">
        <v>548</v>
      </c>
      <c r="E14" s="21" t="s">
        <v>2</v>
      </c>
      <c r="F14" s="22" t="s">
        <v>3</v>
      </c>
      <c r="G14" s="20">
        <v>151.3</v>
      </c>
      <c r="H14" s="21" t="s">
        <v>4</v>
      </c>
      <c r="I14" s="39"/>
      <c r="J14" s="27" t="s">
        <v>8</v>
      </c>
      <c r="K14" s="24" t="s">
        <v>9</v>
      </c>
      <c r="L14" s="25">
        <f>(D13*G17-D14)/(1-G17)</f>
        <v>28.926629559421887</v>
      </c>
      <c r="M14" s="26" t="s">
        <v>2</v>
      </c>
      <c r="N14" s="18"/>
    </row>
    <row r="15" spans="2:14" ht="12.75">
      <c r="B15" s="12"/>
      <c r="C15" s="13"/>
      <c r="D15" s="14"/>
      <c r="E15" s="14"/>
      <c r="F15" s="14"/>
      <c r="G15" s="14"/>
      <c r="H15" s="14"/>
      <c r="I15" s="39"/>
      <c r="J15" s="15"/>
      <c r="K15" s="24" t="s">
        <v>10</v>
      </c>
      <c r="L15" s="28">
        <f>1000/(6.28*SQRT(L13*L14*0.000001))</f>
        <v>676.0335217488915</v>
      </c>
      <c r="M15" s="26" t="s">
        <v>4</v>
      </c>
      <c r="N15" s="18"/>
    </row>
    <row r="16" spans="2:14" ht="12.75">
      <c r="B16" s="38" t="s">
        <v>17</v>
      </c>
      <c r="C16" s="13" t="s">
        <v>18</v>
      </c>
      <c r="D16" s="14"/>
      <c r="E16" s="14"/>
      <c r="F16" s="29" t="s">
        <v>11</v>
      </c>
      <c r="G16" s="30">
        <f>G13/G14</f>
        <v>1.380039656311963</v>
      </c>
      <c r="H16" s="14"/>
      <c r="I16" s="39"/>
      <c r="J16" s="15"/>
      <c r="K16" s="15"/>
      <c r="L16" s="16"/>
      <c r="M16" s="17"/>
      <c r="N16" s="18"/>
    </row>
    <row r="17" spans="2:14" ht="12.75">
      <c r="B17" s="38" t="s">
        <v>19</v>
      </c>
      <c r="C17" s="14" t="s">
        <v>15</v>
      </c>
      <c r="D17" s="14"/>
      <c r="E17" s="14"/>
      <c r="F17" s="29" t="s">
        <v>12</v>
      </c>
      <c r="G17" s="30">
        <f>G16*G16</f>
        <v>1.904509452993641</v>
      </c>
      <c r="H17" s="14"/>
      <c r="I17" s="39"/>
      <c r="J17" s="15"/>
      <c r="K17" s="15"/>
      <c r="L17" s="16"/>
      <c r="M17" s="17"/>
      <c r="N17" s="18"/>
    </row>
    <row r="18" spans="2:14" ht="5.25" customHeight="1" thickBot="1">
      <c r="B18" s="31"/>
      <c r="C18" s="32"/>
      <c r="D18" s="33"/>
      <c r="E18" s="33"/>
      <c r="F18" s="33"/>
      <c r="G18" s="33"/>
      <c r="H18" s="33"/>
      <c r="I18" s="42"/>
      <c r="J18" s="34"/>
      <c r="K18" s="34"/>
      <c r="L18" s="35"/>
      <c r="M18" s="36"/>
      <c r="N18" s="37"/>
    </row>
    <row r="19" spans="4:13" ht="13.5" thickBot="1">
      <c r="D19" s="1"/>
      <c r="E19" s="1"/>
      <c r="F19" s="1"/>
      <c r="G19" s="1"/>
      <c r="H19" s="1"/>
      <c r="I19" s="40"/>
      <c r="J19" s="2"/>
      <c r="K19" s="2"/>
      <c r="L19" s="3"/>
      <c r="M19" s="4"/>
    </row>
    <row r="20" spans="2:14" ht="12.75">
      <c r="B20" s="5" t="s">
        <v>0</v>
      </c>
      <c r="C20" s="6" t="s">
        <v>14</v>
      </c>
      <c r="D20" s="7"/>
      <c r="E20" s="7"/>
      <c r="F20" s="7"/>
      <c r="G20" s="7"/>
      <c r="H20" s="7"/>
      <c r="I20" s="41"/>
      <c r="J20" s="8"/>
      <c r="K20" s="8"/>
      <c r="L20" s="9"/>
      <c r="M20" s="10"/>
      <c r="N20" s="11"/>
    </row>
    <row r="21" spans="2:14" ht="12.75">
      <c r="B21" s="12">
        <v>1994</v>
      </c>
      <c r="C21" s="13" t="s">
        <v>22</v>
      </c>
      <c r="D21" s="14"/>
      <c r="E21" s="14"/>
      <c r="F21" s="14"/>
      <c r="G21" s="14"/>
      <c r="H21" s="14"/>
      <c r="I21" s="39"/>
      <c r="J21" s="15"/>
      <c r="K21" s="15"/>
      <c r="L21" s="16"/>
      <c r="M21" s="17"/>
      <c r="N21" s="18"/>
    </row>
    <row r="22" spans="2:14" ht="12.75">
      <c r="B22" s="12"/>
      <c r="C22" s="19" t="s">
        <v>1</v>
      </c>
      <c r="D22" s="20">
        <v>274</v>
      </c>
      <c r="E22" s="21" t="s">
        <v>2</v>
      </c>
      <c r="F22" s="22" t="s">
        <v>3</v>
      </c>
      <c r="G22" s="20">
        <v>197.4</v>
      </c>
      <c r="H22" s="21" t="s">
        <v>4</v>
      </c>
      <c r="I22" s="39"/>
      <c r="J22" s="23" t="s">
        <v>5</v>
      </c>
      <c r="K22" s="24" t="s">
        <v>6</v>
      </c>
      <c r="L22" s="25">
        <f>1000000000000/(39.478*G22*G22*(D22+L23))</f>
        <v>2092.0327560897044</v>
      </c>
      <c r="M22" s="26" t="s">
        <v>7</v>
      </c>
      <c r="N22" s="18"/>
    </row>
    <row r="23" spans="2:14" ht="12.75">
      <c r="B23" s="12"/>
      <c r="C23" s="19" t="s">
        <v>1</v>
      </c>
      <c r="D23" s="20">
        <v>548</v>
      </c>
      <c r="E23" s="21" t="s">
        <v>2</v>
      </c>
      <c r="F23" s="22" t="s">
        <v>3</v>
      </c>
      <c r="G23" s="20">
        <v>143.9</v>
      </c>
      <c r="H23" s="21" t="s">
        <v>4</v>
      </c>
      <c r="I23" s="39"/>
      <c r="J23" s="27" t="s">
        <v>8</v>
      </c>
      <c r="K23" s="24" t="s">
        <v>9</v>
      </c>
      <c r="L23" s="25">
        <f>(D22*G26-D23)/(1-G26)</f>
        <v>36.72920964645916</v>
      </c>
      <c r="M23" s="26" t="s">
        <v>2</v>
      </c>
      <c r="N23" s="18"/>
    </row>
    <row r="24" spans="2:14" ht="12.75">
      <c r="B24" s="12"/>
      <c r="C24" s="13"/>
      <c r="D24" s="14"/>
      <c r="E24" s="14"/>
      <c r="F24" s="14"/>
      <c r="G24" s="14"/>
      <c r="H24" s="14"/>
      <c r="I24" s="39"/>
      <c r="J24" s="15"/>
      <c r="K24" s="24" t="s">
        <v>10</v>
      </c>
      <c r="L24" s="28">
        <f>1000/(6.28*SQRT(L22*L23*0.000001))</f>
        <v>574.4474746802275</v>
      </c>
      <c r="M24" s="26" t="s">
        <v>4</v>
      </c>
      <c r="N24" s="18"/>
    </row>
    <row r="25" spans="2:14" ht="12.75">
      <c r="B25" s="38" t="s">
        <v>17</v>
      </c>
      <c r="C25" s="13" t="s">
        <v>20</v>
      </c>
      <c r="D25" s="14">
        <v>80</v>
      </c>
      <c r="E25" s="14"/>
      <c r="F25" s="29" t="s">
        <v>11</v>
      </c>
      <c r="G25" s="30">
        <f>G22/G23</f>
        <v>1.3717859624739401</v>
      </c>
      <c r="H25" s="14"/>
      <c r="I25" s="39"/>
      <c r="J25" s="15"/>
      <c r="K25" s="15"/>
      <c r="L25" s="16"/>
      <c r="M25" s="17"/>
      <c r="N25" s="18"/>
    </row>
    <row r="26" spans="2:14" ht="12.75">
      <c r="B26" s="38" t="s">
        <v>19</v>
      </c>
      <c r="C26" s="14" t="s">
        <v>21</v>
      </c>
      <c r="D26" s="14">
        <f>L22*1000/(D25*D25)</f>
        <v>326.8801181390163</v>
      </c>
      <c r="E26" s="14"/>
      <c r="F26" s="29" t="s">
        <v>12</v>
      </c>
      <c r="G26" s="30">
        <f>G25*G25</f>
        <v>1.8817967268405542</v>
      </c>
      <c r="H26" s="14"/>
      <c r="I26" s="39"/>
      <c r="J26" s="15"/>
      <c r="K26" s="15"/>
      <c r="L26" s="16"/>
      <c r="M26" s="17"/>
      <c r="N26" s="18"/>
    </row>
    <row r="27" spans="2:14" ht="5.25" customHeight="1" thickBot="1">
      <c r="B27" s="31"/>
      <c r="C27" s="32"/>
      <c r="D27" s="33"/>
      <c r="E27" s="33"/>
      <c r="F27" s="33"/>
      <c r="G27" s="33"/>
      <c r="H27" s="33"/>
      <c r="I27" s="42"/>
      <c r="J27" s="34"/>
      <c r="K27" s="34"/>
      <c r="L27" s="35"/>
      <c r="M27" s="36"/>
      <c r="N27" s="37"/>
    </row>
    <row r="28" spans="4:13" ht="13.5" thickBot="1">
      <c r="D28" s="1"/>
      <c r="E28" s="1"/>
      <c r="F28" s="1"/>
      <c r="G28" s="1"/>
      <c r="H28" s="1"/>
      <c r="I28" s="40"/>
      <c r="J28" s="2"/>
      <c r="K28" s="2"/>
      <c r="L28" s="3"/>
      <c r="M28" s="4"/>
    </row>
    <row r="29" spans="2:14" ht="12.75">
      <c r="B29" s="5" t="s">
        <v>0</v>
      </c>
      <c r="C29" s="6" t="s">
        <v>14</v>
      </c>
      <c r="D29" s="7"/>
      <c r="E29" s="7"/>
      <c r="F29" s="7"/>
      <c r="G29" s="7"/>
      <c r="H29" s="7"/>
      <c r="I29" s="41"/>
      <c r="J29" s="8"/>
      <c r="K29" s="8"/>
      <c r="L29" s="9"/>
      <c r="M29" s="10"/>
      <c r="N29" s="11"/>
    </row>
    <row r="30" spans="2:14" ht="12.75">
      <c r="B30" s="12">
        <v>1994</v>
      </c>
      <c r="C30" s="13" t="s">
        <v>22</v>
      </c>
      <c r="D30" s="14"/>
      <c r="E30" s="14"/>
      <c r="F30" s="14"/>
      <c r="G30" s="14"/>
      <c r="H30" s="14"/>
      <c r="I30" s="39"/>
      <c r="J30" s="15"/>
      <c r="K30" s="15"/>
      <c r="L30" s="16"/>
      <c r="M30" s="17"/>
      <c r="N30" s="18"/>
    </row>
    <row r="31" spans="2:14" ht="12.75">
      <c r="B31" s="12"/>
      <c r="C31" s="19" t="s">
        <v>1</v>
      </c>
      <c r="D31" s="20">
        <v>274</v>
      </c>
      <c r="E31" s="21" t="s">
        <v>2</v>
      </c>
      <c r="F31" s="22" t="s">
        <v>3</v>
      </c>
      <c r="G31" s="20">
        <v>212.7</v>
      </c>
      <c r="H31" s="21" t="s">
        <v>4</v>
      </c>
      <c r="I31" s="39"/>
      <c r="J31" s="23" t="s">
        <v>5</v>
      </c>
      <c r="K31" s="24" t="s">
        <v>6</v>
      </c>
      <c r="L31" s="25">
        <f>1000000000000/(39.478*G31*G31*(D31+L32))</f>
        <v>1804.5352139110055</v>
      </c>
      <c r="M31" s="26" t="s">
        <v>7</v>
      </c>
      <c r="N31" s="18"/>
    </row>
    <row r="32" spans="2:14" ht="12.75">
      <c r="B32" s="12"/>
      <c r="C32" s="19" t="s">
        <v>1</v>
      </c>
      <c r="D32" s="20">
        <v>548</v>
      </c>
      <c r="E32" s="21" t="s">
        <v>2</v>
      </c>
      <c r="F32" s="22" t="s">
        <v>3</v>
      </c>
      <c r="G32" s="20">
        <v>155</v>
      </c>
      <c r="H32" s="21" t="s">
        <v>4</v>
      </c>
      <c r="I32" s="39"/>
      <c r="J32" s="27" t="s">
        <v>8</v>
      </c>
      <c r="K32" s="24" t="s">
        <v>9</v>
      </c>
      <c r="L32" s="25">
        <f>(D31*G35-D32)/(1-G35)</f>
        <v>36.273379558820295</v>
      </c>
      <c r="M32" s="26" t="s">
        <v>2</v>
      </c>
      <c r="N32" s="18"/>
    </row>
    <row r="33" spans="2:14" ht="12.75">
      <c r="B33" s="12"/>
      <c r="C33" s="13"/>
      <c r="D33" s="14"/>
      <c r="E33" s="14"/>
      <c r="F33" s="14"/>
      <c r="G33" s="14"/>
      <c r="H33" s="14"/>
      <c r="I33" s="39"/>
      <c r="J33" s="15"/>
      <c r="K33" s="24" t="s">
        <v>10</v>
      </c>
      <c r="L33" s="28">
        <f>1000/(6.28*SQRT(L31*L32*0.000001))</f>
        <v>622.3915180203035</v>
      </c>
      <c r="M33" s="26" t="s">
        <v>4</v>
      </c>
      <c r="N33" s="18"/>
    </row>
    <row r="34" spans="2:14" ht="12.75">
      <c r="B34" s="38" t="s">
        <v>17</v>
      </c>
      <c r="C34" s="13" t="s">
        <v>20</v>
      </c>
      <c r="D34" s="14">
        <v>72</v>
      </c>
      <c r="E34" s="14"/>
      <c r="F34" s="29" t="s">
        <v>11</v>
      </c>
      <c r="G34" s="30">
        <f>G31/G32</f>
        <v>1.3722580645161289</v>
      </c>
      <c r="H34" s="14"/>
      <c r="I34" s="39"/>
      <c r="J34" s="15"/>
      <c r="K34" s="15"/>
      <c r="L34" s="16"/>
      <c r="M34" s="17"/>
      <c r="N34" s="18"/>
    </row>
    <row r="35" spans="2:14" ht="12.75">
      <c r="B35" s="38" t="s">
        <v>19</v>
      </c>
      <c r="C35" s="14" t="s">
        <v>21</v>
      </c>
      <c r="D35" s="14">
        <f>L31*1000/(D34*D34)</f>
        <v>348.09707058468473</v>
      </c>
      <c r="E35" s="14"/>
      <c r="F35" s="29" t="s">
        <v>12</v>
      </c>
      <c r="G35" s="30">
        <f>G34*G34</f>
        <v>1.883092195629552</v>
      </c>
      <c r="H35" s="14"/>
      <c r="I35" s="39"/>
      <c r="J35" s="15"/>
      <c r="K35" s="15"/>
      <c r="L35" s="16"/>
      <c r="M35" s="17"/>
      <c r="N35" s="18"/>
    </row>
    <row r="36" spans="2:14" ht="5.25" customHeight="1" thickBot="1">
      <c r="B36" s="31"/>
      <c r="C36" s="32"/>
      <c r="D36" s="33"/>
      <c r="E36" s="33"/>
      <c r="F36" s="33"/>
      <c r="G36" s="33"/>
      <c r="H36" s="33"/>
      <c r="I36" s="42"/>
      <c r="J36" s="34"/>
      <c r="K36" s="34"/>
      <c r="L36" s="35"/>
      <c r="M36" s="36"/>
      <c r="N36" s="37"/>
    </row>
    <row r="37" spans="4:13" ht="13.5" thickBot="1">
      <c r="D37" s="1"/>
      <c r="E37" s="1"/>
      <c r="F37" s="1"/>
      <c r="G37" s="1"/>
      <c r="H37" s="1"/>
      <c r="I37" s="40"/>
      <c r="J37" s="2"/>
      <c r="K37" s="2"/>
      <c r="L37" s="3"/>
      <c r="M37" s="4"/>
    </row>
    <row r="38" spans="2:14" ht="12.75">
      <c r="B38" s="5" t="s">
        <v>0</v>
      </c>
      <c r="C38" s="6" t="s">
        <v>14</v>
      </c>
      <c r="D38" s="7"/>
      <c r="E38" s="7"/>
      <c r="F38" s="7"/>
      <c r="G38" s="7"/>
      <c r="H38" s="7"/>
      <c r="I38" s="41"/>
      <c r="J38" s="8"/>
      <c r="K38" s="8"/>
      <c r="L38" s="9"/>
      <c r="M38" s="10"/>
      <c r="N38" s="11"/>
    </row>
    <row r="39" spans="2:14" ht="12.75">
      <c r="B39" s="12">
        <v>1994</v>
      </c>
      <c r="C39" s="13" t="s">
        <v>22</v>
      </c>
      <c r="D39" s="14"/>
      <c r="E39" s="14"/>
      <c r="F39" s="14"/>
      <c r="G39" s="14"/>
      <c r="H39" s="14"/>
      <c r="I39" s="39"/>
      <c r="J39" s="15"/>
      <c r="K39" s="15"/>
      <c r="L39" s="16"/>
      <c r="M39" s="17"/>
      <c r="N39" s="18"/>
    </row>
    <row r="40" spans="2:14" ht="12.75">
      <c r="B40" s="12"/>
      <c r="C40" s="19" t="s">
        <v>1</v>
      </c>
      <c r="D40" s="20">
        <v>274</v>
      </c>
      <c r="E40" s="21" t="s">
        <v>2</v>
      </c>
      <c r="F40" s="22" t="s">
        <v>3</v>
      </c>
      <c r="G40" s="20">
        <v>224.9</v>
      </c>
      <c r="H40" s="21" t="s">
        <v>4</v>
      </c>
      <c r="I40" s="39"/>
      <c r="J40" s="23" t="s">
        <v>5</v>
      </c>
      <c r="K40" s="24" t="s">
        <v>6</v>
      </c>
      <c r="L40" s="25">
        <f>1000000000000/(39.478*G40*G40*(D40+L41))</f>
        <v>1605.2822443600983</v>
      </c>
      <c r="M40" s="26" t="s">
        <v>7</v>
      </c>
      <c r="N40" s="18"/>
    </row>
    <row r="41" spans="2:14" ht="12.75">
      <c r="B41" s="12"/>
      <c r="C41" s="19" t="s">
        <v>1</v>
      </c>
      <c r="D41" s="20">
        <v>548</v>
      </c>
      <c r="E41" s="21" t="s">
        <v>2</v>
      </c>
      <c r="F41" s="22" t="s">
        <v>3</v>
      </c>
      <c r="G41" s="20">
        <v>164.1</v>
      </c>
      <c r="H41" s="21" t="s">
        <v>4</v>
      </c>
      <c r="I41" s="39"/>
      <c r="J41" s="27" t="s">
        <v>8</v>
      </c>
      <c r="K41" s="24" t="s">
        <v>9</v>
      </c>
      <c r="L41" s="25">
        <f>(D40*G44-D41)/(1-G44)</f>
        <v>37.9712293667974</v>
      </c>
      <c r="M41" s="26" t="s">
        <v>2</v>
      </c>
      <c r="N41" s="18"/>
    </row>
    <row r="42" spans="2:14" ht="12.75">
      <c r="B42" s="12"/>
      <c r="C42" s="13"/>
      <c r="D42" s="14"/>
      <c r="E42" s="14"/>
      <c r="F42" s="14"/>
      <c r="G42" s="14"/>
      <c r="H42" s="14"/>
      <c r="I42" s="39"/>
      <c r="J42" s="15"/>
      <c r="K42" s="24" t="s">
        <v>10</v>
      </c>
      <c r="L42" s="28">
        <f>1000/(6.28*SQRT(L40*L41*0.000001))</f>
        <v>644.9667501559053</v>
      </c>
      <c r="M42" s="26" t="s">
        <v>4</v>
      </c>
      <c r="N42" s="18"/>
    </row>
    <row r="43" spans="2:14" ht="12.75">
      <c r="B43" s="38" t="s">
        <v>17</v>
      </c>
      <c r="C43" s="13" t="s">
        <v>20</v>
      </c>
      <c r="D43" s="14">
        <v>72</v>
      </c>
      <c r="E43" s="14"/>
      <c r="F43" s="29" t="s">
        <v>11</v>
      </c>
      <c r="G43" s="30">
        <f>G40/G41</f>
        <v>1.3705057891529555</v>
      </c>
      <c r="H43" s="14"/>
      <c r="I43" s="39"/>
      <c r="J43" s="15"/>
      <c r="K43" s="15"/>
      <c r="L43" s="16"/>
      <c r="M43" s="17"/>
      <c r="N43" s="18"/>
    </row>
    <row r="44" spans="2:14" ht="12.75">
      <c r="B44" s="38" t="s">
        <v>19</v>
      </c>
      <c r="C44" s="14" t="s">
        <v>21</v>
      </c>
      <c r="D44" s="14">
        <f>L40*1000/(D43*D43)</f>
        <v>309.6609267669943</v>
      </c>
      <c r="E44" s="14"/>
      <c r="F44" s="29" t="s">
        <v>12</v>
      </c>
      <c r="G44" s="30">
        <f>G43*G43</f>
        <v>1.8782861181017654</v>
      </c>
      <c r="H44" s="14"/>
      <c r="I44" s="39"/>
      <c r="J44" s="15"/>
      <c r="K44" s="15"/>
      <c r="L44" s="16"/>
      <c r="M44" s="17"/>
      <c r="N44" s="18"/>
    </row>
    <row r="45" spans="2:14" ht="5.25" customHeight="1" thickBot="1">
      <c r="B45" s="31"/>
      <c r="C45" s="32"/>
      <c r="D45" s="33"/>
      <c r="E45" s="33"/>
      <c r="F45" s="33"/>
      <c r="G45" s="33"/>
      <c r="H45" s="33"/>
      <c r="I45" s="42"/>
      <c r="J45" s="34"/>
      <c r="K45" s="34"/>
      <c r="L45" s="35"/>
      <c r="M45" s="36"/>
      <c r="N45" s="37"/>
    </row>
    <row r="46" spans="4:13" ht="13.5" thickBot="1">
      <c r="D46" s="1"/>
      <c r="E46" s="1"/>
      <c r="F46" s="1"/>
      <c r="G46" s="1"/>
      <c r="H46" s="1"/>
      <c r="I46" s="40"/>
      <c r="J46" s="2"/>
      <c r="K46" s="2"/>
      <c r="L46" s="3"/>
      <c r="M46" s="4"/>
    </row>
    <row r="47" spans="2:14" ht="12.75">
      <c r="B47" s="5" t="s">
        <v>0</v>
      </c>
      <c r="C47" s="6" t="s">
        <v>14</v>
      </c>
      <c r="D47" s="7"/>
      <c r="E47" s="7"/>
      <c r="F47" s="7"/>
      <c r="G47" s="7"/>
      <c r="H47" s="7"/>
      <c r="I47" s="41"/>
      <c r="J47" s="8"/>
      <c r="K47" s="8"/>
      <c r="L47" s="9"/>
      <c r="M47" s="10"/>
      <c r="N47" s="11"/>
    </row>
    <row r="48" spans="2:14" ht="12.75">
      <c r="B48" s="12">
        <v>1994</v>
      </c>
      <c r="C48" s="13" t="s">
        <v>22</v>
      </c>
      <c r="D48" s="14"/>
      <c r="E48" s="14"/>
      <c r="F48" s="14"/>
      <c r="G48" s="14"/>
      <c r="H48" s="14"/>
      <c r="I48" s="39"/>
      <c r="J48" s="15"/>
      <c r="K48" s="15"/>
      <c r="L48" s="16"/>
      <c r="M48" s="17"/>
      <c r="N48" s="18"/>
    </row>
    <row r="49" spans="2:14" ht="12.75">
      <c r="B49" s="12"/>
      <c r="C49" s="19" t="s">
        <v>1</v>
      </c>
      <c r="D49" s="20">
        <v>274</v>
      </c>
      <c r="E49" s="21" t="s">
        <v>2</v>
      </c>
      <c r="F49" s="22" t="s">
        <v>3</v>
      </c>
      <c r="G49" s="20">
        <v>206.5</v>
      </c>
      <c r="H49" s="21" t="s">
        <v>4</v>
      </c>
      <c r="I49" s="39"/>
      <c r="J49" s="23" t="s">
        <v>5</v>
      </c>
      <c r="K49" s="24" t="s">
        <v>6</v>
      </c>
      <c r="L49" s="25">
        <f>1000000000000/(39.478*G49*G49*(D49+L50))</f>
        <v>1951.7735893763086</v>
      </c>
      <c r="M49" s="26" t="s">
        <v>7</v>
      </c>
      <c r="N49" s="18"/>
    </row>
    <row r="50" spans="2:14" ht="12.75">
      <c r="B50" s="12"/>
      <c r="C50" s="19" t="s">
        <v>1</v>
      </c>
      <c r="D50" s="20">
        <v>548</v>
      </c>
      <c r="E50" s="21" t="s">
        <v>2</v>
      </c>
      <c r="F50" s="22" t="s">
        <v>3</v>
      </c>
      <c r="G50" s="20">
        <v>149.8</v>
      </c>
      <c r="H50" s="21" t="s">
        <v>4</v>
      </c>
      <c r="I50" s="39"/>
      <c r="J50" s="27" t="s">
        <v>8</v>
      </c>
      <c r="K50" s="24" t="s">
        <v>9</v>
      </c>
      <c r="L50" s="25">
        <f>(D49*G53-D50)/(1-G53)</f>
        <v>30.35140313856759</v>
      </c>
      <c r="M50" s="26" t="s">
        <v>2</v>
      </c>
      <c r="N50" s="18"/>
    </row>
    <row r="51" spans="2:14" ht="12.75">
      <c r="B51" s="12"/>
      <c r="C51" s="13"/>
      <c r="D51" s="14"/>
      <c r="E51" s="14"/>
      <c r="F51" s="14"/>
      <c r="G51" s="14"/>
      <c r="H51" s="14"/>
      <c r="I51" s="39"/>
      <c r="J51" s="15"/>
      <c r="K51" s="24" t="s">
        <v>10</v>
      </c>
      <c r="L51" s="28">
        <f>1000/(6.28*SQRT(L49*L50*0.000001))</f>
        <v>654.2387314916278</v>
      </c>
      <c r="M51" s="26" t="s">
        <v>4</v>
      </c>
      <c r="N51" s="18"/>
    </row>
    <row r="52" spans="2:14" ht="12.75">
      <c r="B52" s="38" t="s">
        <v>17</v>
      </c>
      <c r="C52" s="13" t="s">
        <v>20</v>
      </c>
      <c r="D52" s="14">
        <v>80</v>
      </c>
      <c r="E52" s="14"/>
      <c r="F52" s="29" t="s">
        <v>11</v>
      </c>
      <c r="G52" s="30">
        <f>G49/G50</f>
        <v>1.3785046728971961</v>
      </c>
      <c r="H52" s="14"/>
      <c r="I52" s="39"/>
      <c r="J52" s="15"/>
      <c r="K52" s="15"/>
      <c r="L52" s="16"/>
      <c r="M52" s="17"/>
      <c r="N52" s="18"/>
    </row>
    <row r="53" spans="2:14" ht="12.75">
      <c r="B53" s="38" t="s">
        <v>19</v>
      </c>
      <c r="C53" s="14" t="s">
        <v>21</v>
      </c>
      <c r="D53" s="14">
        <f>L49*1000/(D52*D52)</f>
        <v>304.9646233400482</v>
      </c>
      <c r="E53" s="14"/>
      <c r="F53" s="29" t="s">
        <v>12</v>
      </c>
      <c r="G53" s="30">
        <f>G52*G52</f>
        <v>1.9002751331994057</v>
      </c>
      <c r="H53" s="14"/>
      <c r="I53" s="39"/>
      <c r="J53" s="15"/>
      <c r="K53" s="15"/>
      <c r="L53" s="16"/>
      <c r="M53" s="17"/>
      <c r="N53" s="18"/>
    </row>
    <row r="54" spans="2:14" ht="5.25" customHeight="1" thickBot="1">
      <c r="B54" s="31"/>
      <c r="C54" s="32"/>
      <c r="D54" s="33"/>
      <c r="E54" s="33"/>
      <c r="F54" s="33"/>
      <c r="G54" s="33"/>
      <c r="H54" s="33"/>
      <c r="I54" s="42"/>
      <c r="J54" s="34"/>
      <c r="K54" s="34"/>
      <c r="L54" s="35"/>
      <c r="M54" s="36"/>
      <c r="N54" s="37"/>
    </row>
    <row r="55" spans="4:13" ht="13.5" thickBot="1">
      <c r="D55" s="1"/>
      <c r="E55" s="1"/>
      <c r="F55" s="1"/>
      <c r="G55" s="1"/>
      <c r="H55" s="1"/>
      <c r="I55" s="40"/>
      <c r="J55" s="2"/>
      <c r="K55" s="2"/>
      <c r="L55" s="3"/>
      <c r="M55" s="4"/>
    </row>
    <row r="56" spans="2:14" ht="12.75">
      <c r="B56" s="5" t="s">
        <v>0</v>
      </c>
      <c r="C56" s="6" t="s">
        <v>14</v>
      </c>
      <c r="D56" s="7"/>
      <c r="E56" s="7"/>
      <c r="F56" s="7"/>
      <c r="G56" s="7"/>
      <c r="H56" s="7"/>
      <c r="I56" s="41"/>
      <c r="J56" s="8"/>
      <c r="K56" s="8"/>
      <c r="L56" s="9"/>
      <c r="M56" s="10"/>
      <c r="N56" s="11"/>
    </row>
    <row r="57" spans="2:14" ht="12.75">
      <c r="B57" s="12">
        <v>1994</v>
      </c>
      <c r="C57" s="13" t="s">
        <v>22</v>
      </c>
      <c r="D57" s="14"/>
      <c r="E57" s="14"/>
      <c r="F57" s="14"/>
      <c r="G57" s="14"/>
      <c r="H57" s="14"/>
      <c r="I57" s="39"/>
      <c r="J57" s="15"/>
      <c r="K57" s="15"/>
      <c r="L57" s="16"/>
      <c r="M57" s="17"/>
      <c r="N57" s="18"/>
    </row>
    <row r="58" spans="2:14" ht="12.75">
      <c r="B58" s="12"/>
      <c r="C58" s="19" t="s">
        <v>1</v>
      </c>
      <c r="D58" s="20">
        <v>274</v>
      </c>
      <c r="E58" s="21" t="s">
        <v>2</v>
      </c>
      <c r="F58" s="22" t="s">
        <v>3</v>
      </c>
      <c r="G58" s="20">
        <v>221.2</v>
      </c>
      <c r="H58" s="21" t="s">
        <v>4</v>
      </c>
      <c r="I58" s="39"/>
      <c r="J58" s="23" t="s">
        <v>5</v>
      </c>
      <c r="K58" s="24" t="s">
        <v>6</v>
      </c>
      <c r="L58" s="25">
        <f>1000000000000/(39.478*G58*G58*(D58+L59))</f>
        <v>1703.8339461610406</v>
      </c>
      <c r="M58" s="26" t="s">
        <v>7</v>
      </c>
      <c r="N58" s="18"/>
    </row>
    <row r="59" spans="2:14" ht="12.75">
      <c r="B59" s="12"/>
      <c r="C59" s="19" t="s">
        <v>1</v>
      </c>
      <c r="D59" s="20">
        <v>548</v>
      </c>
      <c r="E59" s="21" t="s">
        <v>2</v>
      </c>
      <c r="F59" s="22" t="s">
        <v>3</v>
      </c>
      <c r="G59" s="20">
        <v>160.4</v>
      </c>
      <c r="H59" s="21" t="s">
        <v>4</v>
      </c>
      <c r="I59" s="39"/>
      <c r="J59" s="27" t="s">
        <v>8</v>
      </c>
      <c r="K59" s="24" t="s">
        <v>9</v>
      </c>
      <c r="L59" s="25">
        <f>(D58*G62-D59)/(1-G62)</f>
        <v>29.841677700540686</v>
      </c>
      <c r="M59" s="26" t="s">
        <v>2</v>
      </c>
      <c r="N59" s="18"/>
    </row>
    <row r="60" spans="2:14" ht="12.75">
      <c r="B60" s="12"/>
      <c r="C60" s="13"/>
      <c r="D60" s="14"/>
      <c r="E60" s="14"/>
      <c r="F60" s="14"/>
      <c r="G60" s="14"/>
      <c r="H60" s="14"/>
      <c r="I60" s="39"/>
      <c r="J60" s="15"/>
      <c r="K60" s="24" t="s">
        <v>10</v>
      </c>
      <c r="L60" s="28">
        <f>1000/(6.28*SQRT(L58*L59*0.000001))</f>
        <v>706.1794985388149</v>
      </c>
      <c r="M60" s="26" t="s">
        <v>4</v>
      </c>
      <c r="N60" s="18"/>
    </row>
    <row r="61" spans="2:14" ht="12.75">
      <c r="B61" s="38" t="s">
        <v>17</v>
      </c>
      <c r="C61" s="13" t="s">
        <v>20</v>
      </c>
      <c r="D61" s="14">
        <v>75</v>
      </c>
      <c r="E61" s="14"/>
      <c r="F61" s="29" t="s">
        <v>11</v>
      </c>
      <c r="G61" s="30">
        <f>G58/G59</f>
        <v>1.3790523690773067</v>
      </c>
      <c r="H61" s="14"/>
      <c r="I61" s="39"/>
      <c r="J61" s="15"/>
      <c r="K61" s="15"/>
      <c r="L61" s="16"/>
      <c r="M61" s="17"/>
      <c r="N61" s="18"/>
    </row>
    <row r="62" spans="2:14" ht="12.75">
      <c r="B62" s="38" t="s">
        <v>19</v>
      </c>
      <c r="C62" s="14" t="s">
        <v>21</v>
      </c>
      <c r="D62" s="14">
        <f>L58*1000/(D61*D61)</f>
        <v>302.90381265085165</v>
      </c>
      <c r="E62" s="14"/>
      <c r="F62" s="29" t="s">
        <v>12</v>
      </c>
      <c r="G62" s="30">
        <f>G61*G61</f>
        <v>1.901785436657732</v>
      </c>
      <c r="H62" s="14"/>
      <c r="I62" s="39"/>
      <c r="J62" s="15"/>
      <c r="K62" s="15"/>
      <c r="L62" s="16"/>
      <c r="M62" s="17"/>
      <c r="N62" s="18"/>
    </row>
    <row r="63" spans="2:14" ht="5.25" customHeight="1" thickBot="1">
      <c r="B63" s="31"/>
      <c r="C63" s="32"/>
      <c r="D63" s="33"/>
      <c r="E63" s="33"/>
      <c r="F63" s="33"/>
      <c r="G63" s="33"/>
      <c r="H63" s="33"/>
      <c r="I63" s="42"/>
      <c r="J63" s="34"/>
      <c r="K63" s="34"/>
      <c r="L63" s="35"/>
      <c r="M63" s="36"/>
      <c r="N63" s="37"/>
    </row>
    <row r="64" spans="4:13" ht="13.5" thickBot="1">
      <c r="D64" s="1"/>
      <c r="E64" s="1"/>
      <c r="F64" s="1"/>
      <c r="G64" s="1"/>
      <c r="H64" s="1"/>
      <c r="I64" s="40"/>
      <c r="J64" s="2"/>
      <c r="K64" s="2"/>
      <c r="L64" s="3"/>
      <c r="M64" s="4"/>
    </row>
    <row r="65" spans="2:14" ht="12.75">
      <c r="B65" s="5" t="s">
        <v>0</v>
      </c>
      <c r="C65" s="6" t="s">
        <v>23</v>
      </c>
      <c r="D65" s="7"/>
      <c r="E65" s="7"/>
      <c r="F65" s="7"/>
      <c r="G65" s="7"/>
      <c r="H65" s="7"/>
      <c r="I65" s="41"/>
      <c r="J65" s="8"/>
      <c r="K65" s="8"/>
      <c r="L65" s="9"/>
      <c r="M65" s="10"/>
      <c r="N65" s="11"/>
    </row>
    <row r="66" spans="2:14" ht="12.75">
      <c r="B66" s="12">
        <v>1994</v>
      </c>
      <c r="C66" s="13" t="s">
        <v>22</v>
      </c>
      <c r="D66" s="14"/>
      <c r="E66" s="14"/>
      <c r="F66" s="14"/>
      <c r="G66" s="14"/>
      <c r="H66" s="14"/>
      <c r="I66" s="39"/>
      <c r="J66" s="15"/>
      <c r="K66" s="15"/>
      <c r="L66" s="16"/>
      <c r="M66" s="17"/>
      <c r="N66" s="18"/>
    </row>
    <row r="67" spans="2:14" ht="12.75">
      <c r="B67" s="12"/>
      <c r="C67" s="19" t="s">
        <v>1</v>
      </c>
      <c r="D67" s="20">
        <v>274</v>
      </c>
      <c r="E67" s="21" t="s">
        <v>2</v>
      </c>
      <c r="F67" s="22" t="s">
        <v>3</v>
      </c>
      <c r="G67" s="20">
        <v>189.6</v>
      </c>
      <c r="H67" s="21" t="s">
        <v>4</v>
      </c>
      <c r="I67" s="39"/>
      <c r="J67" s="23" t="s">
        <v>5</v>
      </c>
      <c r="K67" s="24" t="s">
        <v>6</v>
      </c>
      <c r="L67" s="25">
        <f>1000000000000/(39.478*G67*G67*(D67+L68))</f>
        <v>2397.276456291993</v>
      </c>
      <c r="M67" s="26" t="s">
        <v>7</v>
      </c>
      <c r="N67" s="18"/>
    </row>
    <row r="68" spans="2:14" ht="12.75">
      <c r="B68" s="12"/>
      <c r="C68" s="19" t="s">
        <v>1</v>
      </c>
      <c r="D68" s="20">
        <v>548</v>
      </c>
      <c r="E68" s="21" t="s">
        <v>2</v>
      </c>
      <c r="F68" s="22" t="s">
        <v>3</v>
      </c>
      <c r="G68" s="20">
        <v>136.4</v>
      </c>
      <c r="H68" s="21" t="s">
        <v>4</v>
      </c>
      <c r="I68" s="39"/>
      <c r="J68" s="27" t="s">
        <v>8</v>
      </c>
      <c r="K68" s="24" t="s">
        <v>9</v>
      </c>
      <c r="L68" s="25">
        <f>(D67*G71-D68)/(1-G71)</f>
        <v>19.93416670510638</v>
      </c>
      <c r="M68" s="26" t="s">
        <v>2</v>
      </c>
      <c r="N68" s="18"/>
    </row>
    <row r="69" spans="2:14" ht="12.75">
      <c r="B69" s="12"/>
      <c r="C69" s="13"/>
      <c r="D69" s="14"/>
      <c r="E69" s="14"/>
      <c r="F69" s="14"/>
      <c r="G69" s="14"/>
      <c r="H69" s="14"/>
      <c r="I69" s="39"/>
      <c r="J69" s="15"/>
      <c r="K69" s="24" t="s">
        <v>10</v>
      </c>
      <c r="L69" s="28">
        <f>1000/(6.28*SQRT(L67*L68*0.000001))</f>
        <v>728.420656924759</v>
      </c>
      <c r="M69" s="26" t="s">
        <v>4</v>
      </c>
      <c r="N69" s="18"/>
    </row>
    <row r="70" spans="2:14" ht="12.75">
      <c r="B70" s="38" t="s">
        <v>17</v>
      </c>
      <c r="C70" s="13" t="s">
        <v>20</v>
      </c>
      <c r="D70" s="14">
        <v>150</v>
      </c>
      <c r="E70" s="14"/>
      <c r="F70" s="29" t="s">
        <v>11</v>
      </c>
      <c r="G70" s="30">
        <f>G67/G68</f>
        <v>1.3900293255131964</v>
      </c>
      <c r="H70" s="14"/>
      <c r="I70" s="39"/>
      <c r="J70" s="15"/>
      <c r="K70" s="15"/>
      <c r="L70" s="16"/>
      <c r="M70" s="17"/>
      <c r="N70" s="18"/>
    </row>
    <row r="71" spans="2:14" ht="12.75">
      <c r="B71" s="38"/>
      <c r="C71" s="14" t="s">
        <v>21</v>
      </c>
      <c r="D71" s="14">
        <f>L67*1000/(D70*D70)</f>
        <v>106.54562027964413</v>
      </c>
      <c r="E71" s="14"/>
      <c r="F71" s="29" t="s">
        <v>12</v>
      </c>
      <c r="G71" s="30">
        <f>G70*G70</f>
        <v>1.9321815257866717</v>
      </c>
      <c r="H71" s="14"/>
      <c r="I71" s="39"/>
      <c r="J71" s="15"/>
      <c r="K71" s="15"/>
      <c r="L71" s="16"/>
      <c r="M71" s="17"/>
      <c r="N71" s="18"/>
    </row>
    <row r="72" spans="2:14" ht="5.25" customHeight="1" thickBot="1">
      <c r="B72" s="31"/>
      <c r="C72" s="32"/>
      <c r="D72" s="33"/>
      <c r="E72" s="33"/>
      <c r="F72" s="33"/>
      <c r="G72" s="33"/>
      <c r="H72" s="33"/>
      <c r="I72" s="42"/>
      <c r="J72" s="34"/>
      <c r="K72" s="34"/>
      <c r="L72" s="35"/>
      <c r="M72" s="36"/>
      <c r="N72" s="37"/>
    </row>
    <row r="73" spans="4:13" ht="13.5" thickBot="1">
      <c r="D73" s="1"/>
      <c r="E73" s="1"/>
      <c r="F73" s="1"/>
      <c r="G73" s="1"/>
      <c r="H73" s="1"/>
      <c r="I73" s="40"/>
      <c r="J73" s="2"/>
      <c r="K73" s="2"/>
      <c r="L73" s="3"/>
      <c r="M73" s="4"/>
    </row>
    <row r="74" spans="2:14" ht="12.75">
      <c r="B74" s="5" t="s">
        <v>0</v>
      </c>
      <c r="C74" s="6" t="s">
        <v>23</v>
      </c>
      <c r="D74" s="7"/>
      <c r="E74" s="7"/>
      <c r="F74" s="7"/>
      <c r="G74" s="7"/>
      <c r="H74" s="7"/>
      <c r="I74" s="41"/>
      <c r="J74" s="8"/>
      <c r="K74" s="8"/>
      <c r="L74" s="9"/>
      <c r="M74" s="10"/>
      <c r="N74" s="11"/>
    </row>
    <row r="75" spans="2:14" ht="12.75">
      <c r="B75" s="12">
        <v>1994</v>
      </c>
      <c r="C75" s="13" t="s">
        <v>22</v>
      </c>
      <c r="D75" s="14"/>
      <c r="E75" s="14"/>
      <c r="F75" s="14"/>
      <c r="G75" s="14"/>
      <c r="H75" s="14"/>
      <c r="I75" s="39"/>
      <c r="J75" s="15"/>
      <c r="K75" s="15"/>
      <c r="L75" s="16"/>
      <c r="M75" s="17"/>
      <c r="N75" s="18"/>
    </row>
    <row r="76" spans="2:14" ht="12.75">
      <c r="B76" s="12"/>
      <c r="C76" s="19" t="s">
        <v>1</v>
      </c>
      <c r="D76" s="20">
        <v>274</v>
      </c>
      <c r="E76" s="21" t="s">
        <v>2</v>
      </c>
      <c r="F76" s="22" t="s">
        <v>3</v>
      </c>
      <c r="G76" s="20">
        <v>209.1</v>
      </c>
      <c r="H76" s="21" t="s">
        <v>4</v>
      </c>
      <c r="I76" s="39"/>
      <c r="J76" s="23" t="s">
        <v>5</v>
      </c>
      <c r="K76" s="24" t="s">
        <v>6</v>
      </c>
      <c r="L76" s="25">
        <f>1000000000000/(39.478*G76*G76*(D76+L77))</f>
        <v>1967.1185239047804</v>
      </c>
      <c r="M76" s="26" t="s">
        <v>7</v>
      </c>
      <c r="N76" s="18"/>
    </row>
    <row r="77" spans="2:14" ht="12.75">
      <c r="B77" s="12"/>
      <c r="C77" s="19" t="s">
        <v>1</v>
      </c>
      <c r="D77" s="20">
        <v>548</v>
      </c>
      <c r="E77" s="21" t="s">
        <v>2</v>
      </c>
      <c r="F77" s="22" t="s">
        <v>3</v>
      </c>
      <c r="G77" s="20">
        <v>150.5</v>
      </c>
      <c r="H77" s="21" t="s">
        <v>4</v>
      </c>
      <c r="I77" s="39"/>
      <c r="J77" s="27" t="s">
        <v>8</v>
      </c>
      <c r="K77" s="24" t="s">
        <v>9</v>
      </c>
      <c r="L77" s="25">
        <f>(D76*G80-D77)/(1-G80)</f>
        <v>20.514216592573447</v>
      </c>
      <c r="M77" s="26" t="s">
        <v>2</v>
      </c>
      <c r="N77" s="18"/>
    </row>
    <row r="78" spans="2:14" ht="12.75">
      <c r="B78" s="12"/>
      <c r="C78" s="13"/>
      <c r="D78" s="14"/>
      <c r="E78" s="14"/>
      <c r="F78" s="14"/>
      <c r="G78" s="14"/>
      <c r="H78" s="14"/>
      <c r="I78" s="39"/>
      <c r="J78" s="15"/>
      <c r="K78" s="24" t="s">
        <v>10</v>
      </c>
      <c r="L78" s="28">
        <f>1000/(6.28*SQRT(L76*L77*0.000001))</f>
        <v>792.6794948675641</v>
      </c>
      <c r="M78" s="26" t="s">
        <v>4</v>
      </c>
      <c r="N78" s="18"/>
    </row>
    <row r="79" spans="2:14" ht="12.75">
      <c r="B79" s="38" t="s">
        <v>17</v>
      </c>
      <c r="C79" s="13" t="s">
        <v>20</v>
      </c>
      <c r="D79" s="14">
        <v>135</v>
      </c>
      <c r="E79" s="14"/>
      <c r="F79" s="29" t="s">
        <v>11</v>
      </c>
      <c r="G79" s="30">
        <f>G76/G77</f>
        <v>1.3893687707641196</v>
      </c>
      <c r="H79" s="14"/>
      <c r="I79" s="39"/>
      <c r="J79" s="15"/>
      <c r="K79" s="15"/>
      <c r="L79" s="16"/>
      <c r="M79" s="17"/>
      <c r="N79" s="18"/>
    </row>
    <row r="80" spans="2:14" ht="12.75">
      <c r="B80" s="38"/>
      <c r="C80" s="14" t="s">
        <v>21</v>
      </c>
      <c r="D80" s="14">
        <f>L76*1000/(D79*D79)</f>
        <v>107.93517277941181</v>
      </c>
      <c r="E80" s="14"/>
      <c r="F80" s="29" t="s">
        <v>12</v>
      </c>
      <c r="G80" s="30">
        <f>G79*G79</f>
        <v>1.9303455811746006</v>
      </c>
      <c r="H80" s="14"/>
      <c r="I80" s="39"/>
      <c r="J80" s="15"/>
      <c r="K80" s="15"/>
      <c r="L80" s="16"/>
      <c r="M80" s="17"/>
      <c r="N80" s="18"/>
    </row>
    <row r="81" spans="2:14" ht="5.25" customHeight="1" thickBot="1">
      <c r="B81" s="31"/>
      <c r="C81" s="32"/>
      <c r="D81" s="33"/>
      <c r="E81" s="33"/>
      <c r="F81" s="33"/>
      <c r="G81" s="33"/>
      <c r="H81" s="33"/>
      <c r="I81" s="42"/>
      <c r="J81" s="34"/>
      <c r="K81" s="34"/>
      <c r="L81" s="35"/>
      <c r="M81" s="36"/>
      <c r="N81" s="37"/>
    </row>
    <row r="82" spans="4:13" ht="13.5" thickBot="1">
      <c r="D82" s="1"/>
      <c r="E82" s="1"/>
      <c r="F82" s="1"/>
      <c r="G82" s="1"/>
      <c r="H82" s="1"/>
      <c r="I82" s="40"/>
      <c r="J82" s="2"/>
      <c r="K82" s="2"/>
      <c r="L82" s="3"/>
      <c r="M82" s="4"/>
    </row>
    <row r="83" spans="2:14" ht="12.75">
      <c r="B83" s="5" t="s">
        <v>0</v>
      </c>
      <c r="C83" s="6" t="s">
        <v>23</v>
      </c>
      <c r="D83" s="7"/>
      <c r="E83" s="7"/>
      <c r="F83" s="7"/>
      <c r="G83" s="7"/>
      <c r="H83" s="7"/>
      <c r="I83" s="41"/>
      <c r="J83" s="8"/>
      <c r="K83" s="8"/>
      <c r="L83" s="9"/>
      <c r="M83" s="10"/>
      <c r="N83" s="11"/>
    </row>
    <row r="84" spans="2:14" ht="12.75">
      <c r="B84" s="12">
        <v>1994</v>
      </c>
      <c r="C84" s="13" t="s">
        <v>22</v>
      </c>
      <c r="D84" s="14"/>
      <c r="E84" s="14"/>
      <c r="F84" s="14"/>
      <c r="G84" s="14"/>
      <c r="H84" s="14"/>
      <c r="I84" s="39"/>
      <c r="J84" s="15"/>
      <c r="K84" s="15"/>
      <c r="L84" s="16"/>
      <c r="M84" s="17"/>
      <c r="N84" s="18"/>
    </row>
    <row r="85" spans="2:14" ht="12.75">
      <c r="B85" s="12"/>
      <c r="C85" s="19" t="s">
        <v>1</v>
      </c>
      <c r="D85" s="20">
        <v>274</v>
      </c>
      <c r="E85" s="21" t="s">
        <v>2</v>
      </c>
      <c r="F85" s="22" t="s">
        <v>3</v>
      </c>
      <c r="G85" s="20">
        <v>216.2</v>
      </c>
      <c r="H85" s="21" t="s">
        <v>4</v>
      </c>
      <c r="I85" s="39"/>
      <c r="J85" s="23" t="s">
        <v>5</v>
      </c>
      <c r="K85" s="24" t="s">
        <v>6</v>
      </c>
      <c r="L85" s="25">
        <f>1000000000000/(39.478*G85*G85*(D85+L86))</f>
        <v>1840.5420309926837</v>
      </c>
      <c r="M85" s="26" t="s">
        <v>7</v>
      </c>
      <c r="N85" s="18"/>
    </row>
    <row r="86" spans="2:14" ht="12.75">
      <c r="B86" s="12"/>
      <c r="C86" s="19" t="s">
        <v>1</v>
      </c>
      <c r="D86" s="20">
        <v>548</v>
      </c>
      <c r="E86" s="21" t="s">
        <v>2</v>
      </c>
      <c r="F86" s="22" t="s">
        <v>3</v>
      </c>
      <c r="G86" s="20">
        <v>155.6</v>
      </c>
      <c r="H86" s="21" t="s">
        <v>4</v>
      </c>
      <c r="I86" s="39"/>
      <c r="J86" s="27" t="s">
        <v>8</v>
      </c>
      <c r="K86" s="24" t="s">
        <v>9</v>
      </c>
      <c r="L86" s="25">
        <f>(D85*G89-D86)/(1-G89)</f>
        <v>20.433850485640335</v>
      </c>
      <c r="M86" s="26" t="s">
        <v>2</v>
      </c>
      <c r="N86" s="18"/>
    </row>
    <row r="87" spans="2:14" ht="12.75">
      <c r="B87" s="12"/>
      <c r="C87" s="13"/>
      <c r="D87" s="14"/>
      <c r="E87" s="14"/>
      <c r="F87" s="14"/>
      <c r="G87" s="14"/>
      <c r="H87" s="14"/>
      <c r="I87" s="39"/>
      <c r="J87" s="15"/>
      <c r="K87" s="24" t="s">
        <v>10</v>
      </c>
      <c r="L87" s="28">
        <f>1000/(6.28*SQRT(L85*L86*0.000001))</f>
        <v>821.0930588823563</v>
      </c>
      <c r="M87" s="26" t="s">
        <v>4</v>
      </c>
      <c r="N87" s="18"/>
    </row>
    <row r="88" spans="2:14" ht="12.75">
      <c r="B88" s="38" t="s">
        <v>17</v>
      </c>
      <c r="C88" s="13" t="s">
        <v>20</v>
      </c>
      <c r="D88" s="14">
        <v>130</v>
      </c>
      <c r="E88" s="14"/>
      <c r="F88" s="29" t="s">
        <v>11</v>
      </c>
      <c r="G88" s="30">
        <f>G85/G86</f>
        <v>1.3894601542416452</v>
      </c>
      <c r="H88" s="14"/>
      <c r="I88" s="39"/>
      <c r="J88" s="15"/>
      <c r="K88" s="15"/>
      <c r="L88" s="16"/>
      <c r="M88" s="17"/>
      <c r="N88" s="18"/>
    </row>
    <row r="89" spans="2:14" ht="12.75">
      <c r="B89" s="38"/>
      <c r="C89" s="14" t="s">
        <v>21</v>
      </c>
      <c r="D89" s="14">
        <f>L85*1000/(D88*D88)</f>
        <v>108.90781248477418</v>
      </c>
      <c r="E89" s="14"/>
      <c r="F89" s="29" t="s">
        <v>12</v>
      </c>
      <c r="G89" s="30">
        <f>G88*G88</f>
        <v>1.9305995202252164</v>
      </c>
      <c r="H89" s="14"/>
      <c r="I89" s="39"/>
      <c r="J89" s="15"/>
      <c r="K89" s="15"/>
      <c r="L89" s="16"/>
      <c r="M89" s="17"/>
      <c r="N89" s="18"/>
    </row>
    <row r="90" spans="2:14" ht="5.25" customHeight="1" thickBot="1">
      <c r="B90" s="31"/>
      <c r="C90" s="32"/>
      <c r="D90" s="33"/>
      <c r="E90" s="33"/>
      <c r="F90" s="33"/>
      <c r="G90" s="33"/>
      <c r="H90" s="33"/>
      <c r="I90" s="42"/>
      <c r="J90" s="34"/>
      <c r="K90" s="34"/>
      <c r="L90" s="35"/>
      <c r="M90" s="36"/>
      <c r="N90" s="37"/>
    </row>
    <row r="91" spans="4:13" ht="12.75">
      <c r="D91" s="1"/>
      <c r="E91" s="1"/>
      <c r="F91" s="1"/>
      <c r="G91" s="1"/>
      <c r="H91" s="1"/>
      <c r="I91" s="40"/>
      <c r="J91" s="2"/>
      <c r="K91" s="2"/>
      <c r="L91" s="3"/>
      <c r="M91" s="4"/>
    </row>
    <row r="92" spans="4:13" ht="12.75">
      <c r="D92" s="1"/>
      <c r="E92" s="1"/>
      <c r="F92" s="1"/>
      <c r="G92" s="1"/>
      <c r="H92" s="1"/>
      <c r="I92" s="40"/>
      <c r="J92" s="2"/>
      <c r="K92" s="2"/>
      <c r="L92" s="3"/>
      <c r="M92" s="4"/>
    </row>
    <row r="93" ht="12" customHeight="1"/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2"/>
  <sheetViews>
    <sheetView workbookViewId="0" topLeftCell="A1">
      <selection activeCell="H20" sqref="H20"/>
    </sheetView>
  </sheetViews>
  <sheetFormatPr defaultColWidth="11.421875" defaultRowHeight="12.75"/>
  <cols>
    <col min="1" max="1" width="3.8515625" style="1" customWidth="1"/>
    <col min="2" max="2" width="13.8515625" style="1" customWidth="1"/>
    <col min="3" max="3" width="4.00390625" style="1" customWidth="1"/>
    <col min="4" max="16384" width="11.421875" style="1" customWidth="1"/>
  </cols>
  <sheetData>
    <row r="2" ht="12.75">
      <c r="B2" s="43" t="s">
        <v>28</v>
      </c>
    </row>
    <row r="3" spans="3:7" ht="12.75">
      <c r="C3" s="43"/>
      <c r="D3" s="44" t="s">
        <v>24</v>
      </c>
      <c r="E3" s="44" t="s">
        <v>25</v>
      </c>
      <c r="F3" s="44" t="s">
        <v>26</v>
      </c>
      <c r="G3" s="44" t="s">
        <v>27</v>
      </c>
    </row>
    <row r="4" spans="3:7" ht="12.75">
      <c r="C4" s="44">
        <v>16</v>
      </c>
      <c r="D4" s="43">
        <v>15.5</v>
      </c>
      <c r="E4" s="43">
        <v>54</v>
      </c>
      <c r="F4" s="43">
        <v>56</v>
      </c>
      <c r="G4" s="43">
        <v>42</v>
      </c>
    </row>
    <row r="5" spans="3:7" ht="12.75">
      <c r="C5" s="44">
        <v>21</v>
      </c>
      <c r="D5" s="43">
        <v>20</v>
      </c>
      <c r="E5" s="43">
        <v>69</v>
      </c>
      <c r="F5" s="43">
        <v>70</v>
      </c>
      <c r="G5" s="43">
        <v>53</v>
      </c>
    </row>
    <row r="6" spans="3:7" ht="12.75">
      <c r="C6" s="44">
        <v>29</v>
      </c>
      <c r="D6" s="43">
        <v>22</v>
      </c>
      <c r="E6" s="43">
        <v>76</v>
      </c>
      <c r="F6" s="43">
        <v>77</v>
      </c>
      <c r="G6" s="43">
        <v>58</v>
      </c>
    </row>
    <row r="10" ht="12.75">
      <c r="B10" s="43" t="s">
        <v>29</v>
      </c>
    </row>
    <row r="11" spans="3:7" ht="12.75">
      <c r="C11" s="43"/>
      <c r="D11" s="44" t="s">
        <v>24</v>
      </c>
      <c r="E11" s="44" t="s">
        <v>25</v>
      </c>
      <c r="F11" s="44" t="s">
        <v>26</v>
      </c>
      <c r="G11" s="44" t="s">
        <v>27</v>
      </c>
    </row>
    <row r="12" spans="3:7" ht="12.75">
      <c r="C12" s="44">
        <v>16</v>
      </c>
      <c r="D12" s="43">
        <v>19</v>
      </c>
      <c r="E12" s="43">
        <v>30</v>
      </c>
      <c r="F12" s="43">
        <v>25</v>
      </c>
      <c r="G12" s="43">
        <v>22</v>
      </c>
    </row>
    <row r="13" spans="3:7" ht="12.75">
      <c r="C13" s="44">
        <v>21</v>
      </c>
      <c r="D13" s="43">
        <v>16</v>
      </c>
      <c r="E13" s="43">
        <v>31</v>
      </c>
      <c r="F13" s="43">
        <v>24</v>
      </c>
      <c r="G13" s="43">
        <v>20</v>
      </c>
    </row>
    <row r="14" spans="3:7" ht="12.75">
      <c r="C14" s="44">
        <v>29</v>
      </c>
      <c r="D14" s="43">
        <v>18</v>
      </c>
      <c r="E14" s="43">
        <v>32</v>
      </c>
      <c r="F14" s="43">
        <v>27</v>
      </c>
      <c r="G14" s="43">
        <v>21</v>
      </c>
    </row>
    <row r="18" ht="12.75">
      <c r="B18" s="43" t="s">
        <v>30</v>
      </c>
    </row>
    <row r="19" spans="3:7" ht="12.75">
      <c r="C19" s="43"/>
      <c r="D19" s="44" t="s">
        <v>24</v>
      </c>
      <c r="E19" s="44" t="s">
        <v>25</v>
      </c>
      <c r="F19" s="44" t="s">
        <v>26</v>
      </c>
      <c r="G19" s="44" t="s">
        <v>27</v>
      </c>
    </row>
    <row r="20" spans="3:7" ht="12.75">
      <c r="C20" s="44">
        <v>16</v>
      </c>
      <c r="D20" s="43">
        <v>33</v>
      </c>
      <c r="E20" s="43">
        <v>24.5</v>
      </c>
      <c r="F20" s="43">
        <v>24.5</v>
      </c>
      <c r="G20" s="43">
        <v>24.5</v>
      </c>
    </row>
    <row r="21" spans="3:7" ht="12.75">
      <c r="C21" s="44">
        <v>21</v>
      </c>
      <c r="D21" s="43">
        <v>29.5</v>
      </c>
      <c r="E21" s="43">
        <v>22.5</v>
      </c>
      <c r="F21" s="43">
        <v>21.5</v>
      </c>
      <c r="G21" s="43">
        <v>22</v>
      </c>
    </row>
    <row r="22" spans="3:7" ht="12.75">
      <c r="C22" s="44">
        <v>29</v>
      </c>
      <c r="D22" s="43">
        <v>28.5</v>
      </c>
      <c r="E22" s="43">
        <v>21</v>
      </c>
      <c r="F22" s="43">
        <v>21</v>
      </c>
      <c r="G22" s="43">
        <v>21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0"/>
  <sheetViews>
    <sheetView tabSelected="1" workbookViewId="0" topLeftCell="A1">
      <selection activeCell="J15" sqref="J15"/>
    </sheetView>
  </sheetViews>
  <sheetFormatPr defaultColWidth="11.421875" defaultRowHeight="12.75"/>
  <cols>
    <col min="1" max="1" width="2.57421875" style="0" customWidth="1"/>
    <col min="2" max="2" width="7.28125" style="0" customWidth="1"/>
    <col min="3" max="3" width="13.7109375" style="0" customWidth="1"/>
    <col min="4" max="4" width="5.8515625" style="0" customWidth="1"/>
    <col min="5" max="5" width="3.57421875" style="0" customWidth="1"/>
    <col min="6" max="6" width="5.57421875" style="0" customWidth="1"/>
    <col min="7" max="7" width="6.8515625" style="0" customWidth="1"/>
    <col min="8" max="8" width="4.28125" style="0" customWidth="1"/>
    <col min="9" max="9" width="0.9921875" style="0" customWidth="1"/>
    <col min="10" max="10" width="14.140625" style="0" customWidth="1"/>
    <col min="11" max="11" width="4.8515625" style="0" customWidth="1"/>
    <col min="12" max="12" width="5.57421875" style="0" customWidth="1"/>
    <col min="13" max="13" width="4.8515625" style="0" customWidth="1"/>
    <col min="14" max="14" width="1.7109375" style="0" customWidth="1"/>
  </cols>
  <sheetData>
    <row r="1" spans="4:13" ht="13.5" thickBot="1">
      <c r="D1" s="1"/>
      <c r="E1" s="1"/>
      <c r="F1" s="1"/>
      <c r="G1" s="1"/>
      <c r="H1" s="1"/>
      <c r="I1" s="40"/>
      <c r="J1" s="2"/>
      <c r="K1" s="2"/>
      <c r="L1" s="3"/>
      <c r="M1" s="4"/>
    </row>
    <row r="2" spans="2:14" ht="12.75">
      <c r="B2" s="5" t="s">
        <v>0</v>
      </c>
      <c r="C2" s="6" t="s">
        <v>31</v>
      </c>
      <c r="D2" s="7"/>
      <c r="E2" s="7"/>
      <c r="F2" s="7"/>
      <c r="G2" s="7"/>
      <c r="H2" s="7"/>
      <c r="I2" s="41"/>
      <c r="J2" s="8"/>
      <c r="K2" s="8"/>
      <c r="L2" s="9"/>
      <c r="M2" s="10"/>
      <c r="N2" s="11"/>
    </row>
    <row r="3" spans="2:14" ht="12.75">
      <c r="B3" s="45"/>
      <c r="C3" s="47"/>
      <c r="D3" s="14"/>
      <c r="E3" s="14"/>
      <c r="F3" s="14"/>
      <c r="G3" s="14"/>
      <c r="H3" s="14"/>
      <c r="I3" s="39"/>
      <c r="J3" s="15"/>
      <c r="K3" s="15"/>
      <c r="L3" s="16"/>
      <c r="M3" s="17"/>
      <c r="N3" s="18"/>
    </row>
    <row r="4" spans="2:14" ht="12.75">
      <c r="B4" s="38"/>
      <c r="C4" s="19" t="s">
        <v>1</v>
      </c>
      <c r="D4" s="20">
        <v>137</v>
      </c>
      <c r="E4" s="21" t="s">
        <v>2</v>
      </c>
      <c r="F4" s="22" t="s">
        <v>3</v>
      </c>
      <c r="G4" s="20">
        <v>1122</v>
      </c>
      <c r="H4" s="21" t="s">
        <v>4</v>
      </c>
      <c r="I4" s="39"/>
      <c r="J4" s="23" t="s">
        <v>5</v>
      </c>
      <c r="K4" s="24" t="s">
        <v>6</v>
      </c>
      <c r="L4" s="25">
        <f>1000000000000/(39.478*G4*G4*(D4+L5))</f>
        <v>115.16701632050274</v>
      </c>
      <c r="M4" s="26" t="s">
        <v>7</v>
      </c>
      <c r="N4" s="18"/>
    </row>
    <row r="5" spans="2:14" ht="12.75">
      <c r="B5" s="12"/>
      <c r="C5" s="19" t="s">
        <v>1</v>
      </c>
      <c r="D5" s="20">
        <v>274</v>
      </c>
      <c r="E5" s="21" t="s">
        <v>2</v>
      </c>
      <c r="F5" s="22" t="s">
        <v>3</v>
      </c>
      <c r="G5" s="20">
        <v>840</v>
      </c>
      <c r="H5" s="21" t="s">
        <v>4</v>
      </c>
      <c r="I5" s="39"/>
      <c r="J5" s="27" t="s">
        <v>8</v>
      </c>
      <c r="K5" s="24" t="s">
        <v>9</v>
      </c>
      <c r="L5" s="25">
        <f>(D4*G8-D5)/(1-G8)</f>
        <v>37.715336066107156</v>
      </c>
      <c r="M5" s="26" t="s">
        <v>2</v>
      </c>
      <c r="N5" s="18"/>
    </row>
    <row r="6" spans="2:14" ht="12.75">
      <c r="B6" s="12"/>
      <c r="C6" s="13"/>
      <c r="D6" s="14"/>
      <c r="E6" s="14"/>
      <c r="F6" s="14"/>
      <c r="G6" s="14"/>
      <c r="H6" s="14"/>
      <c r="I6" s="39"/>
      <c r="J6" s="15"/>
      <c r="K6" s="24" t="s">
        <v>10</v>
      </c>
      <c r="L6" s="28">
        <f>1000/(6.28*SQRT(L4*L5*0.000001))</f>
        <v>2416.11336417608</v>
      </c>
      <c r="M6" s="26" t="s">
        <v>4</v>
      </c>
      <c r="N6" s="18"/>
    </row>
    <row r="7" spans="2:14" ht="13.5" thickBot="1">
      <c r="B7" s="12"/>
      <c r="C7" s="48"/>
      <c r="D7" s="14"/>
      <c r="E7" s="14"/>
      <c r="F7" s="29" t="s">
        <v>11</v>
      </c>
      <c r="G7" s="30">
        <f>G4/G5</f>
        <v>1.3357142857142856</v>
      </c>
      <c r="H7" s="14"/>
      <c r="I7" s="39"/>
      <c r="J7" s="15"/>
      <c r="K7" s="15"/>
      <c r="L7" s="16"/>
      <c r="M7" s="17"/>
      <c r="N7" s="18"/>
    </row>
    <row r="8" spans="2:14" ht="13.5" thickBot="1">
      <c r="B8" s="12"/>
      <c r="C8" s="46" t="s">
        <v>32</v>
      </c>
      <c r="D8" s="14"/>
      <c r="E8" s="14"/>
      <c r="F8" s="29" t="s">
        <v>12</v>
      </c>
      <c r="G8" s="30">
        <f>G7*G7</f>
        <v>1.7841326530612243</v>
      </c>
      <c r="H8" s="14"/>
      <c r="I8" s="39"/>
      <c r="J8" s="15"/>
      <c r="K8" s="15"/>
      <c r="L8" s="16"/>
      <c r="M8" s="17"/>
      <c r="N8" s="18"/>
    </row>
    <row r="9" spans="2:14" ht="5.25" customHeight="1" thickBot="1">
      <c r="B9" s="31"/>
      <c r="C9" s="32"/>
      <c r="D9" s="33"/>
      <c r="E9" s="33"/>
      <c r="F9" s="33"/>
      <c r="G9" s="33"/>
      <c r="H9" s="33"/>
      <c r="I9" s="42"/>
      <c r="J9" s="34"/>
      <c r="K9" s="34"/>
      <c r="L9" s="35"/>
      <c r="M9" s="36"/>
      <c r="N9" s="37"/>
    </row>
    <row r="10" spans="4:13" ht="12.75">
      <c r="D10" s="1"/>
      <c r="E10" s="1"/>
      <c r="F10" s="1"/>
      <c r="G10" s="1"/>
      <c r="H10" s="1"/>
      <c r="I10" s="40"/>
      <c r="J10" s="2"/>
      <c r="K10" s="2"/>
      <c r="L10" s="3"/>
      <c r="M10" s="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thuit-hébert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</dc:creator>
  <cp:keywords/>
  <dc:description/>
  <cp:lastModifiedBy>pierre Genet</cp:lastModifiedBy>
  <dcterms:created xsi:type="dcterms:W3CDTF">2003-11-22T09:12:42Z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